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9BC24D18-3FD3-432E-9FCD-90834E32AFDF}" xr6:coauthVersionLast="36" xr6:coauthVersionMax="36" xr10:uidLastSave="{00000000-0000-0000-0000-000000000000}"/>
  <bookViews>
    <workbookView xWindow="0" yWindow="0" windowWidth="57600" windowHeight="18090" xr2:uid="{8DBC27FF-DCFB-4540-AD45-932D46467A9E}"/>
  </bookViews>
  <sheets>
    <sheet name="Combined 23-24" sheetId="1" r:id="rId1"/>
  </sheets>
  <externalReferences>
    <externalReference r:id="rId2"/>
    <externalReference r:id="rId3"/>
  </externalReferences>
  <definedNames>
    <definedName name="_xlnm.Print_Area" localSheetId="0">'Combined 23-24'!$A$1:$J$59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J53" i="1" s="1"/>
  <c r="F53" i="1"/>
  <c r="D53" i="1"/>
  <c r="H49" i="1"/>
  <c r="J49" i="1" s="1"/>
  <c r="D44" i="1"/>
  <c r="J44" i="1" s="1"/>
  <c r="J43" i="1"/>
  <c r="D43" i="1"/>
  <c r="D42" i="1"/>
  <c r="D41" i="1"/>
  <c r="J40" i="1"/>
  <c r="D40" i="1"/>
  <c r="D39" i="1"/>
  <c r="H38" i="1"/>
  <c r="H46" i="1" s="1"/>
  <c r="D38" i="1"/>
  <c r="D37" i="1"/>
  <c r="D36" i="1"/>
  <c r="J36" i="1" s="1"/>
  <c r="D35" i="1"/>
  <c r="J35" i="1" s="1"/>
  <c r="D34" i="1"/>
  <c r="D33" i="1"/>
  <c r="J33" i="1" s="1"/>
  <c r="D32" i="1"/>
  <c r="J32" i="1" s="1"/>
  <c r="F31" i="1"/>
  <c r="F46" i="1" s="1"/>
  <c r="J30" i="1"/>
  <c r="D30" i="1"/>
  <c r="D29" i="1"/>
  <c r="J29" i="1" s="1"/>
  <c r="D28" i="1"/>
  <c r="J28" i="1" s="1"/>
  <c r="D27" i="1"/>
  <c r="J27" i="1" s="1"/>
  <c r="J26" i="1"/>
  <c r="D26" i="1"/>
  <c r="D25" i="1"/>
  <c r="D24" i="1"/>
  <c r="J24" i="1" s="1"/>
  <c r="D23" i="1"/>
  <c r="D22" i="1"/>
  <c r="D46" i="1" s="1"/>
  <c r="D17" i="1"/>
  <c r="J17" i="1" s="1"/>
  <c r="H16" i="1"/>
  <c r="F16" i="1"/>
  <c r="D16" i="1"/>
  <c r="J16" i="1" s="1"/>
  <c r="H15" i="1"/>
  <c r="F15" i="1"/>
  <c r="D15" i="1"/>
  <c r="J15" i="1" s="1"/>
  <c r="H14" i="1"/>
  <c r="F14" i="1"/>
  <c r="F19" i="1" s="1"/>
  <c r="D14" i="1"/>
  <c r="J14" i="1" s="1"/>
  <c r="H13" i="1"/>
  <c r="J13" i="1" s="1"/>
  <c r="D13" i="1"/>
  <c r="H10" i="1"/>
  <c r="J10" i="1" s="1"/>
  <c r="D10" i="1"/>
  <c r="H9" i="1"/>
  <c r="D9" i="1"/>
  <c r="H8" i="1"/>
  <c r="D8" i="1"/>
  <c r="J8" i="1" s="1"/>
  <c r="A4" i="1"/>
  <c r="J22" i="1" l="1"/>
  <c r="J9" i="1"/>
  <c r="D19" i="1"/>
  <c r="F51" i="1"/>
  <c r="F55" i="1" s="1"/>
  <c r="F57" i="1" s="1"/>
  <c r="J19" i="1"/>
  <c r="D51" i="1"/>
  <c r="D55" i="1" s="1"/>
  <c r="D57" i="1" s="1"/>
  <c r="J41" i="1"/>
  <c r="J23" i="1"/>
  <c r="J31" i="1"/>
  <c r="J34" i="1"/>
  <c r="J39" i="1"/>
  <c r="J25" i="1"/>
  <c r="J38" i="1"/>
  <c r="H19" i="1"/>
  <c r="H51" i="1" s="1"/>
  <c r="H55" i="1" s="1"/>
  <c r="H57" i="1" s="1"/>
  <c r="J37" i="1"/>
  <c r="J42" i="1"/>
  <c r="J46" i="1" l="1"/>
  <c r="J51" i="1"/>
  <c r="J55" i="1" s="1"/>
</calcChain>
</file>

<file path=xl/sharedStrings.xml><?xml version="1.0" encoding="utf-8"?>
<sst xmlns="http://schemas.openxmlformats.org/spreadsheetml/2006/main" count="56" uniqueCount="56">
  <si>
    <t>BIRDVILLE INDEPENDENT SCHOOL DISTRICT</t>
  </si>
  <si>
    <t>BUDGETS COMBINED SUMMARY</t>
  </si>
  <si>
    <t xml:space="preserve">GENERAL, CHILD NUTRITION AND DEBT SERVICE FUNDS </t>
  </si>
  <si>
    <t>General</t>
  </si>
  <si>
    <t>Child</t>
  </si>
  <si>
    <t>Debt</t>
  </si>
  <si>
    <t>Total</t>
  </si>
  <si>
    <t>Fund</t>
  </si>
  <si>
    <t>Nutrition</t>
  </si>
  <si>
    <t>Service</t>
  </si>
  <si>
    <t>Property Value Estimates</t>
  </si>
  <si>
    <t>Tax Rate to Fund Operations</t>
  </si>
  <si>
    <t>Student Attendance Estimates</t>
  </si>
  <si>
    <t>REVENUES</t>
  </si>
  <si>
    <t>Property Tax Revenue</t>
  </si>
  <si>
    <t>Other Local Revenue</t>
  </si>
  <si>
    <t>State Program Revenues</t>
  </si>
  <si>
    <t>Federal Program Revenues</t>
  </si>
  <si>
    <t>Other Resources</t>
  </si>
  <si>
    <t>Total Revenues</t>
  </si>
  <si>
    <t>EXPENDITURES</t>
  </si>
  <si>
    <t>Instruction</t>
  </si>
  <si>
    <t>Instructional Resources &amp; Media</t>
  </si>
  <si>
    <t>Staff Development</t>
  </si>
  <si>
    <t>Instructional Administration</t>
  </si>
  <si>
    <t>School Administration</t>
  </si>
  <si>
    <t>Guidance and Counseling</t>
  </si>
  <si>
    <t>Social Services</t>
  </si>
  <si>
    <t>Health Services</t>
  </si>
  <si>
    <t>Student Transportation</t>
  </si>
  <si>
    <t>Food Service</t>
  </si>
  <si>
    <t>Co-Curricular Activities</t>
  </si>
  <si>
    <t>General Administration</t>
  </si>
  <si>
    <t>Plant Maintenance &amp; Operations</t>
  </si>
  <si>
    <t>Security</t>
  </si>
  <si>
    <t>Data Processing</t>
  </si>
  <si>
    <t>Community Service</t>
  </si>
  <si>
    <t>Debt Service</t>
  </si>
  <si>
    <t>Capital Outlay</t>
  </si>
  <si>
    <t>Payment to Fiscal Agent</t>
  </si>
  <si>
    <t>JJAEP</t>
  </si>
  <si>
    <t>97</t>
  </si>
  <si>
    <t>Tax Increment Financing</t>
  </si>
  <si>
    <t>99</t>
  </si>
  <si>
    <t>Other Intergovernmental Charges</t>
  </si>
  <si>
    <t>00</t>
  </si>
  <si>
    <t>Operating Transfers Out</t>
  </si>
  <si>
    <t>Total Expenditures</t>
  </si>
  <si>
    <t>REFUNDINGS &amp; PREPAYMENTS</t>
  </si>
  <si>
    <t>Net Effect</t>
  </si>
  <si>
    <t>Net Increase / (Decrease) In Fund Balance</t>
  </si>
  <si>
    <t>Fund Balance - July 1 (Beginning)</t>
  </si>
  <si>
    <t>Fund Balance - June 30 (Ending)</t>
  </si>
  <si>
    <t>*</t>
  </si>
  <si>
    <t>Percent of Operating Expenditures</t>
  </si>
  <si>
    <t>**Since tax collections for the new year do not begin until October, the fund balance must be large enough to cover the August payment of $10.6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</si>
</sst>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??_);_(@_)"/>
    <numFmt numFmtId="167" formatCode="_(&quot;$&quot;* #,##0.0000_);_(&quot;$&quot;* \(#,##0.0000\);_(&quot;$&quot;* &quot;-&quot;??_);_(@_)"/>
    <numFmt numFmtId="168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42" fontId="3" fillId="0" borderId="0" xfId="1" applyNumberFormat="1" applyFont="1"/>
    <xf numFmtId="42" fontId="3" fillId="0" borderId="0" xfId="1" applyNumberFormat="1" applyFont="1" applyBorder="1"/>
    <xf numFmtId="10" fontId="3" fillId="0" borderId="0" xfId="1" applyNumberFormat="1" applyFont="1"/>
    <xf numFmtId="10" fontId="3" fillId="0" borderId="0" xfId="1" applyNumberFormat="1" applyFont="1" applyBorder="1"/>
    <xf numFmtId="41" fontId="3" fillId="0" borderId="0" xfId="1" applyNumberFormat="1" applyFont="1"/>
    <xf numFmtId="42" fontId="4" fillId="0" borderId="0" xfId="1" applyNumberFormat="1" applyFont="1" applyAlignment="1">
      <alignment horizontal="center"/>
    </xf>
    <xf numFmtId="13" fontId="4" fillId="2" borderId="0" xfId="1" applyNumberFormat="1" applyFont="1" applyFill="1" applyAlignment="1">
      <alignment horizontal="center"/>
    </xf>
    <xf numFmtId="13" fontId="4" fillId="0" borderId="0" xfId="1" applyNumberFormat="1" applyFont="1" applyFill="1" applyBorder="1" applyAlignment="1">
      <alignment horizontal="center"/>
    </xf>
    <xf numFmtId="42" fontId="4" fillId="2" borderId="0" xfId="1" applyNumberFormat="1" applyFont="1" applyFill="1" applyAlignment="1">
      <alignment horizontal="center"/>
    </xf>
    <xf numFmtId="42" fontId="4" fillId="0" borderId="0" xfId="1" applyNumberFormat="1" applyFont="1" applyFill="1" applyBorder="1" applyAlignment="1">
      <alignment horizontal="center"/>
    </xf>
    <xf numFmtId="10" fontId="4" fillId="2" borderId="0" xfId="1" applyNumberFormat="1" applyFont="1" applyFill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41" fontId="4" fillId="2" borderId="0" xfId="1" applyNumberFormat="1" applyFont="1" applyFill="1" applyAlignment="1">
      <alignment horizontal="center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6" fontId="5" fillId="2" borderId="0" xfId="1" applyNumberFormat="1" applyFont="1" applyFill="1" applyAlignment="1">
      <alignment horizontal="center"/>
    </xf>
    <xf numFmtId="167" fontId="5" fillId="2" borderId="0" xfId="2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left"/>
    </xf>
    <xf numFmtId="168" fontId="5" fillId="2" borderId="0" xfId="3" applyNumberFormat="1" applyFont="1" applyFill="1" applyAlignment="1">
      <alignment horizontal="center"/>
    </xf>
    <xf numFmtId="168" fontId="5" fillId="0" borderId="0" xfId="3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4" fillId="0" borderId="0" xfId="1" applyFont="1"/>
    <xf numFmtId="168" fontId="3" fillId="0" borderId="0" xfId="3" applyNumberFormat="1" applyFont="1"/>
    <xf numFmtId="168" fontId="3" fillId="0" borderId="0" xfId="3" applyNumberFormat="1" applyFont="1" applyBorder="1"/>
    <xf numFmtId="168" fontId="3" fillId="0" borderId="1" xfId="3" applyNumberFormat="1" applyFont="1" applyBorder="1"/>
    <xf numFmtId="0" fontId="3" fillId="0" borderId="0" xfId="1" applyFont="1" applyAlignment="1">
      <alignment horizontal="center"/>
    </xf>
    <xf numFmtId="49" fontId="3" fillId="0" borderId="0" xfId="3" applyNumberFormat="1" applyFont="1" applyAlignment="1">
      <alignment horizontal="center"/>
    </xf>
    <xf numFmtId="168" fontId="3" fillId="0" borderId="2" xfId="3" applyNumberFormat="1" applyFont="1" applyBorder="1"/>
    <xf numFmtId="0" fontId="4" fillId="0" borderId="0" xfId="1" applyFont="1" applyFill="1"/>
    <xf numFmtId="42" fontId="4" fillId="0" borderId="0" xfId="1" applyNumberFormat="1" applyFont="1" applyFill="1"/>
    <xf numFmtId="168" fontId="4" fillId="0" borderId="0" xfId="3" applyNumberFormat="1" applyFont="1" applyFill="1" applyBorder="1"/>
    <xf numFmtId="42" fontId="4" fillId="0" borderId="1" xfId="1" applyNumberFormat="1" applyFont="1" applyBorder="1"/>
    <xf numFmtId="42" fontId="4" fillId="0" borderId="0" xfId="1" applyNumberFormat="1" applyFont="1" applyBorder="1"/>
    <xf numFmtId="42" fontId="4" fillId="0" borderId="0" xfId="1" applyNumberFormat="1" applyFont="1"/>
    <xf numFmtId="0" fontId="3" fillId="0" borderId="0" xfId="1" applyFont="1" applyBorder="1"/>
    <xf numFmtId="0" fontId="6" fillId="0" borderId="0" xfId="1" applyFont="1" applyAlignment="1">
      <alignment horizontal="left"/>
    </xf>
  </cellXfs>
  <cellStyles count="4">
    <cellStyle name="Comma 3" xfId="3" xr:uid="{648E1D2A-B4AD-49F7-80D6-60A113BFAA7A}"/>
    <cellStyle name="Currency 3" xfId="2" xr:uid="{7F3FE124-EF1D-4CAF-8579-B8550304B249}"/>
    <cellStyle name="Normal" xfId="0" builtinId="0"/>
    <cellStyle name="Normal 3" xfId="1" xr:uid="{7D3BB174-B8C8-49F3-98F5-F9B3BBA98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1388\Birdville%20ISD\Finance%20&amp;%20Auxiliary%20-%20Budget%2023-24%20-%20Budget%2023-24\Final%20Worksheet\23-24%20FINAL%20Adopted%20Budget%20Worksheets%20Jun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8-09%20Budget\Leadership%20Budget%20Meetings\08-09%20Updated%20Budget%20Worksheets%209-8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22 GF Rev normalized"/>
      <sheetName val="Combined 21-22 shrunk"/>
      <sheetName val="Combined Revise 20-21 Shrunk"/>
      <sheetName val="Combined Revised 21-22 (2)"/>
      <sheetName val="Combined 21-22"/>
      <sheetName val="21-22 GF Rev"/>
      <sheetName val="21-22 GF Exp"/>
      <sheetName val="22-23 All Years Summary"/>
      <sheetName val="2023-24 GF Summary"/>
      <sheetName val="Combined Revised 22-23"/>
      <sheetName val="Combined 23-24 shrunk"/>
      <sheetName val="Combined 23-24"/>
      <sheetName val="23-24 GF Rev"/>
      <sheetName val="23-24 GF Exp"/>
      <sheetName val="2023-24 DS"/>
      <sheetName val="22-23 CN"/>
      <sheetName val="2023-24 HB1 Schedule"/>
      <sheetName val="Comparison"/>
    </sheetNames>
    <sheetDataSet>
      <sheetData sheetId="0"/>
      <sheetData sheetId="1"/>
      <sheetData sheetId="2"/>
      <sheetData sheetId="3"/>
      <sheetData sheetId="4"/>
      <sheetData sheetId="5">
        <row r="46">
          <cell r="AF46">
            <v>0</v>
          </cell>
        </row>
      </sheetData>
      <sheetData sheetId="6"/>
      <sheetData sheetId="7"/>
      <sheetData sheetId="8"/>
      <sheetData sheetId="9"/>
      <sheetData sheetId="10">
        <row r="4">
          <cell r="A4" t="str">
            <v>JULY 1, 2023 THROUGH JUNE 30, 2024</v>
          </cell>
        </row>
      </sheetData>
      <sheetData sheetId="11"/>
      <sheetData sheetId="12">
        <row r="8">
          <cell r="AT8">
            <v>15168903486</v>
          </cell>
        </row>
        <row r="9">
          <cell r="AT9">
            <v>0.83150000000000002</v>
          </cell>
        </row>
        <row r="10">
          <cell r="AT10">
            <v>20659</v>
          </cell>
        </row>
        <row r="14">
          <cell r="AT14">
            <v>118707866</v>
          </cell>
        </row>
        <row r="15">
          <cell r="AT15">
            <v>500000</v>
          </cell>
        </row>
        <row r="16">
          <cell r="AT16">
            <v>850000</v>
          </cell>
        </row>
        <row r="17">
          <cell r="AT17">
            <v>341000</v>
          </cell>
        </row>
        <row r="18">
          <cell r="AT18">
            <v>705000</v>
          </cell>
        </row>
        <row r="19">
          <cell r="AT19">
            <v>115000</v>
          </cell>
        </row>
        <row r="20">
          <cell r="AT20">
            <v>2500000</v>
          </cell>
        </row>
        <row r="21">
          <cell r="AT21">
            <v>511651</v>
          </cell>
        </row>
        <row r="31">
          <cell r="AT31">
            <v>87987588</v>
          </cell>
        </row>
        <row r="40">
          <cell r="AT40">
            <v>9925000</v>
          </cell>
        </row>
        <row r="56">
          <cell r="AT56">
            <v>92605820.089999706</v>
          </cell>
        </row>
      </sheetData>
      <sheetData sheetId="13">
        <row r="17">
          <cell r="AY17">
            <v>131290213.66</v>
          </cell>
        </row>
        <row r="25">
          <cell r="AY25">
            <v>2958120</v>
          </cell>
        </row>
        <row r="33">
          <cell r="AY33">
            <v>4790729.5999999996</v>
          </cell>
        </row>
        <row r="41">
          <cell r="AY41">
            <v>3912532.4</v>
          </cell>
        </row>
        <row r="49">
          <cell r="AY49">
            <v>13706774</v>
          </cell>
        </row>
        <row r="57">
          <cell r="AY57">
            <v>11201058</v>
          </cell>
        </row>
        <row r="65">
          <cell r="AY65">
            <v>343247</v>
          </cell>
        </row>
        <row r="73">
          <cell r="AY73">
            <v>3243506</v>
          </cell>
        </row>
        <row r="81">
          <cell r="AY81">
            <v>6389601</v>
          </cell>
        </row>
        <row r="89">
          <cell r="AY89">
            <v>6641306</v>
          </cell>
        </row>
        <row r="97">
          <cell r="AY97">
            <v>8519602.5</v>
          </cell>
        </row>
        <row r="105">
          <cell r="AY105">
            <v>27142963.84</v>
          </cell>
        </row>
        <row r="113">
          <cell r="AY113">
            <v>2459575</v>
          </cell>
        </row>
        <row r="121">
          <cell r="AY121">
            <v>5352324</v>
          </cell>
        </row>
        <row r="129">
          <cell r="AY129">
            <v>331472</v>
          </cell>
        </row>
        <row r="133">
          <cell r="AY133">
            <v>9783</v>
          </cell>
        </row>
        <row r="138">
          <cell r="AY138">
            <v>50000</v>
          </cell>
        </row>
        <row r="142">
          <cell r="AY142">
            <v>577000</v>
          </cell>
        </row>
        <row r="145">
          <cell r="AY145">
            <v>20000</v>
          </cell>
        </row>
        <row r="150">
          <cell r="AY150">
            <v>0</v>
          </cell>
        </row>
        <row r="154">
          <cell r="AY154">
            <v>804000</v>
          </cell>
        </row>
        <row r="156">
          <cell r="AY156">
            <v>0</v>
          </cell>
        </row>
      </sheetData>
      <sheetData sheetId="14">
        <row r="9">
          <cell r="AM9">
            <v>0.41389999999999999</v>
          </cell>
        </row>
        <row r="10">
          <cell r="AM10">
            <v>20659</v>
          </cell>
        </row>
        <row r="14">
          <cell r="AM14">
            <v>58664388</v>
          </cell>
        </row>
        <row r="15">
          <cell r="AM15">
            <v>180000</v>
          </cell>
        </row>
        <row r="16">
          <cell r="AM16">
            <v>170000</v>
          </cell>
        </row>
        <row r="17">
          <cell r="AM17">
            <v>910000</v>
          </cell>
        </row>
        <row r="22">
          <cell r="AM22">
            <v>1712340</v>
          </cell>
        </row>
        <row r="33">
          <cell r="AM33">
            <v>61555083</v>
          </cell>
        </row>
        <row r="38">
          <cell r="AC38">
            <v>0</v>
          </cell>
        </row>
        <row r="43">
          <cell r="AM43">
            <v>34073399.039999999</v>
          </cell>
        </row>
      </sheetData>
      <sheetData sheetId="15">
        <row r="14">
          <cell r="Y14">
            <v>2705842</v>
          </cell>
        </row>
        <row r="19">
          <cell r="Y19">
            <v>340000</v>
          </cell>
        </row>
        <row r="25">
          <cell r="Y25">
            <v>9557874</v>
          </cell>
        </row>
        <row r="36">
          <cell r="Y36">
            <v>13082591</v>
          </cell>
        </row>
        <row r="41">
          <cell r="Y41">
            <v>5274730.4400000041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Combined 08-09"/>
      <sheetName val="08-09 GF Summary +100 stud"/>
      <sheetName val="08-09 Revised GF"/>
      <sheetName val="08-09 Revised DSF Summary"/>
      <sheetName val="Revenue Chart"/>
      <sheetName val="08-09 GF Exp with Obj am payrol"/>
      <sheetName val="Expenditure Chart"/>
      <sheetName val="08-09 CN Summary"/>
      <sheetName val="08-09 HB1 Schedule "/>
      <sheetName val="08-09 Expenses-Adj"/>
      <sheetName val="07-08 &amp; 08-09 Payroll revised"/>
      <sheetName val="Budget Amendment"/>
      <sheetName val="08-09 GF Detailed Summary"/>
      <sheetName val="08-09 GF Summary "/>
      <sheetName val="07-08 GF Revenue"/>
      <sheetName val="08-09 GF Expend with Object"/>
      <sheetName val="GF Expend with Object"/>
      <sheetName val="GF Expenditures"/>
      <sheetName val="07-08 CN Summary"/>
      <sheetName val="07-08 DSF Summary"/>
      <sheetName val="08-09 Expenses"/>
      <sheetName val="Cuts 08-09"/>
      <sheetName val="08-09 Expenses-Adj working"/>
      <sheetName val="08-09 Payroll proj 07-08"/>
      <sheetName val="08-09 Payroll Data Entry"/>
      <sheetName val="Co Curricular"/>
      <sheetName val="07-08 Payroll Data Entry"/>
      <sheetName val="KB Payroll Analysis"/>
      <sheetName val="08-09 comparison "/>
      <sheetName val="HB1 Schedule"/>
      <sheetName val="Revenue and Expense table"/>
      <sheetName val="07-08 4-8-09"/>
      <sheetName val="07-08 4-8-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3">
          <cell r="F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E37F-D0E0-486C-BD6E-66E2A179969E}">
  <sheetPr>
    <tabColor rgb="FF92D050"/>
    <pageSetUpPr fitToPage="1"/>
  </sheetPr>
  <dimension ref="A1:J59"/>
  <sheetViews>
    <sheetView showGridLines="0" tabSelected="1" topLeftCell="A4" zoomScale="150" zoomScaleNormal="150" workbookViewId="0">
      <selection activeCell="Q33" sqref="Q33"/>
    </sheetView>
  </sheetViews>
  <sheetFormatPr defaultColWidth="9.140625" defaultRowHeight="12.75" x14ac:dyDescent="0.2"/>
  <cols>
    <col min="1" max="1" width="5.5703125" style="2" customWidth="1"/>
    <col min="2" max="2" width="2.7109375" style="2" customWidth="1"/>
    <col min="3" max="3" width="25.85546875" style="2" bestFit="1" customWidth="1"/>
    <col min="4" max="4" width="15.85546875" style="2" customWidth="1"/>
    <col min="5" max="5" width="1.42578125" style="42" customWidth="1"/>
    <col min="6" max="6" width="13.42578125" style="2" customWidth="1"/>
    <col min="7" max="7" width="1.42578125" style="42" customWidth="1"/>
    <col min="8" max="8" width="15.7109375" style="2" bestFit="1" customWidth="1"/>
    <col min="9" max="9" width="3.140625" style="42" bestFit="1" customWidth="1"/>
    <col min="10" max="10" width="15.5703125" style="7" bestFit="1" customWidth="1"/>
    <col min="11" max="16384" width="9.140625" style="2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1" t="str">
        <f>+'[1]Combined 23-24 shrunk'!A4:J4</f>
        <v>JULY 1, 2023 THROUGH JUNE 30, 2024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C5" s="3"/>
      <c r="D5" s="3"/>
      <c r="E5" s="4"/>
      <c r="F5" s="3"/>
      <c r="G5" s="4"/>
      <c r="H5" s="5"/>
      <c r="I5" s="6"/>
    </row>
    <row r="6" spans="1:10" x14ac:dyDescent="0.2">
      <c r="B6" s="8"/>
      <c r="D6" s="9" t="s">
        <v>3</v>
      </c>
      <c r="E6" s="10"/>
      <c r="F6" s="11" t="s">
        <v>4</v>
      </c>
      <c r="G6" s="12"/>
      <c r="H6" s="13" t="s">
        <v>5</v>
      </c>
      <c r="I6" s="14"/>
      <c r="J6" s="15" t="s">
        <v>6</v>
      </c>
    </row>
    <row r="7" spans="1:10" x14ac:dyDescent="0.2">
      <c r="B7" s="16"/>
      <c r="C7" s="8"/>
      <c r="D7" s="11" t="s">
        <v>7</v>
      </c>
      <c r="E7" s="12"/>
      <c r="F7" s="11" t="s">
        <v>8</v>
      </c>
      <c r="G7" s="12"/>
      <c r="H7" s="13" t="s">
        <v>9</v>
      </c>
      <c r="I7" s="14"/>
      <c r="J7" s="15"/>
    </row>
    <row r="8" spans="1:10" s="18" customFormat="1" ht="15" x14ac:dyDescent="0.35">
      <c r="A8" s="17" t="s">
        <v>10</v>
      </c>
      <c r="D8" s="19">
        <f>+'[1]23-24 GF Rev'!AT8</f>
        <v>15168903486</v>
      </c>
      <c r="E8" s="20"/>
      <c r="F8" s="21"/>
      <c r="G8" s="20"/>
      <c r="H8" s="19">
        <f>+D8</f>
        <v>15168903486</v>
      </c>
      <c r="I8" s="20"/>
      <c r="J8" s="19">
        <f>+D8</f>
        <v>15168903486</v>
      </c>
    </row>
    <row r="9" spans="1:10" s="18" customFormat="1" ht="15" x14ac:dyDescent="0.35">
      <c r="A9" s="17" t="s">
        <v>11</v>
      </c>
      <c r="D9" s="22">
        <f>+'[1]23-24 GF Rev'!AT9</f>
        <v>0.83150000000000002</v>
      </c>
      <c r="E9" s="20"/>
      <c r="F9" s="21"/>
      <c r="G9" s="20"/>
      <c r="H9" s="23">
        <f>+'[1]2023-24 DS'!AM9</f>
        <v>0.41389999999999999</v>
      </c>
      <c r="I9" s="20"/>
      <c r="J9" s="24">
        <f>+D9+H9</f>
        <v>1.2454000000000001</v>
      </c>
    </row>
    <row r="10" spans="1:10" s="18" customFormat="1" ht="15" x14ac:dyDescent="0.35">
      <c r="A10" s="17" t="s">
        <v>12</v>
      </c>
      <c r="B10" s="25"/>
      <c r="D10" s="26">
        <f>+'[1]23-24 GF Rev'!AT10</f>
        <v>20659</v>
      </c>
      <c r="E10" s="20"/>
      <c r="F10" s="21"/>
      <c r="G10" s="20"/>
      <c r="H10" s="26">
        <f>+'[1]2023-24 DS'!AM10</f>
        <v>20659</v>
      </c>
      <c r="I10" s="20"/>
      <c r="J10" s="26">
        <f>+H10</f>
        <v>20659</v>
      </c>
    </row>
    <row r="11" spans="1:10" s="18" customFormat="1" ht="15" x14ac:dyDescent="0.35">
      <c r="A11" s="17"/>
      <c r="B11" s="25"/>
      <c r="D11" s="27"/>
      <c r="E11" s="20"/>
      <c r="F11" s="28"/>
      <c r="G11" s="20"/>
      <c r="H11" s="27"/>
      <c r="I11" s="20"/>
      <c r="J11" s="27"/>
    </row>
    <row r="12" spans="1:10" x14ac:dyDescent="0.2">
      <c r="A12" s="29" t="s">
        <v>13</v>
      </c>
      <c r="C12" s="3"/>
      <c r="D12" s="3"/>
      <c r="E12" s="4"/>
      <c r="F12" s="3"/>
      <c r="G12" s="4"/>
      <c r="H12" s="5"/>
      <c r="I12" s="6"/>
    </row>
    <row r="13" spans="1:10" x14ac:dyDescent="0.2">
      <c r="B13" s="2" t="s">
        <v>14</v>
      </c>
      <c r="C13" s="3"/>
      <c r="D13" s="3">
        <f>+'[1]23-24 GF Rev'!AT14+'[1]23-24 GF Rev'!AT15+'[1]23-24 GF Rev'!AT16</f>
        <v>120057866</v>
      </c>
      <c r="E13" s="4"/>
      <c r="F13" s="3">
        <v>0</v>
      </c>
      <c r="G13" s="4"/>
      <c r="H13" s="3">
        <f>+'[1]2023-24 DS'!AM14+'[1]2023-24 DS'!AM15+'[1]2023-24 DS'!AM16</f>
        <v>59014388</v>
      </c>
      <c r="I13" s="4"/>
      <c r="J13" s="3">
        <f>SUM(D13:H13)</f>
        <v>179072254</v>
      </c>
    </row>
    <row r="14" spans="1:10" x14ac:dyDescent="0.2">
      <c r="B14" s="2" t="s">
        <v>15</v>
      </c>
      <c r="C14" s="3"/>
      <c r="D14" s="30">
        <f>+'[1]23-24 GF Rev'!AT17+'[1]23-24 GF Rev'!AT18+'[1]23-24 GF Rev'!AT19+'[1]23-24 GF Rev'!AT20+'[1]23-24 GF Rev'!AT21</f>
        <v>4172651</v>
      </c>
      <c r="E14" s="31"/>
      <c r="F14" s="30">
        <f>+'[1]22-23 CN'!Y14</f>
        <v>2705842</v>
      </c>
      <c r="G14" s="31"/>
      <c r="H14" s="30">
        <f>+'[1]2023-24 DS'!AM17</f>
        <v>910000</v>
      </c>
      <c r="I14" s="31"/>
      <c r="J14" s="30">
        <f>SUM(D14:H14)</f>
        <v>7788493</v>
      </c>
    </row>
    <row r="15" spans="1:10" x14ac:dyDescent="0.2">
      <c r="B15" s="2" t="s">
        <v>16</v>
      </c>
      <c r="C15" s="3"/>
      <c r="D15" s="30">
        <f>+'[1]23-24 GF Rev'!AT31</f>
        <v>87987588</v>
      </c>
      <c r="E15" s="31"/>
      <c r="F15" s="30">
        <f>+'[1]22-23 CN'!Y19</f>
        <v>340000</v>
      </c>
      <c r="G15" s="31"/>
      <c r="H15" s="30">
        <f>+'[1]2023-24 DS'!AM22</f>
        <v>1712340</v>
      </c>
      <c r="I15" s="31"/>
      <c r="J15" s="30">
        <f>SUM(D15:H15)</f>
        <v>90039928</v>
      </c>
    </row>
    <row r="16" spans="1:10" x14ac:dyDescent="0.2">
      <c r="B16" s="2" t="s">
        <v>17</v>
      </c>
      <c r="C16" s="3"/>
      <c r="D16" s="31">
        <f>+'[1]23-24 GF Rev'!AT40</f>
        <v>9925000</v>
      </c>
      <c r="E16" s="31"/>
      <c r="F16" s="31">
        <f>+'[1]22-23 CN'!Y25</f>
        <v>9557874</v>
      </c>
      <c r="G16" s="31"/>
      <c r="H16" s="31">
        <f>'[2]07-08 DSF Summary'!F23</f>
        <v>0</v>
      </c>
      <c r="I16" s="31"/>
      <c r="J16" s="31">
        <f>SUM(D16:H16)</f>
        <v>19482874</v>
      </c>
    </row>
    <row r="17" spans="1:10" x14ac:dyDescent="0.2">
      <c r="B17" s="2" t="s">
        <v>18</v>
      </c>
      <c r="C17" s="3"/>
      <c r="D17" s="32">
        <f>+'[1]21-22 GF Rev'!AF46</f>
        <v>0</v>
      </c>
      <c r="E17" s="31"/>
      <c r="F17" s="32">
        <v>0</v>
      </c>
      <c r="G17" s="31"/>
      <c r="H17" s="32">
        <v>0</v>
      </c>
      <c r="I17" s="31"/>
      <c r="J17" s="32">
        <f>SUM(D17:H17)</f>
        <v>0</v>
      </c>
    </row>
    <row r="18" spans="1:10" x14ac:dyDescent="0.2">
      <c r="C18" s="3"/>
      <c r="D18" s="31"/>
      <c r="E18" s="31"/>
      <c r="F18" s="31"/>
      <c r="G18" s="31"/>
      <c r="H18" s="31"/>
      <c r="I18" s="31"/>
      <c r="J18" s="31"/>
    </row>
    <row r="19" spans="1:10" x14ac:dyDescent="0.2">
      <c r="C19" s="3" t="s">
        <v>19</v>
      </c>
      <c r="D19" s="32">
        <f>SUM(D13:D18)</f>
        <v>222143105</v>
      </c>
      <c r="E19" s="31"/>
      <c r="F19" s="32">
        <f>SUM(F13:F18)</f>
        <v>12603716</v>
      </c>
      <c r="G19" s="31"/>
      <c r="H19" s="32">
        <f>SUM(H13:H18)</f>
        <v>61636728</v>
      </c>
      <c r="I19" s="31"/>
      <c r="J19" s="32">
        <f>SUM(J13:J18)</f>
        <v>296383549</v>
      </c>
    </row>
    <row r="20" spans="1:10" x14ac:dyDescent="0.2">
      <c r="C20" s="3"/>
      <c r="D20" s="30"/>
      <c r="E20" s="31"/>
      <c r="F20" s="30"/>
      <c r="G20" s="31"/>
      <c r="H20" s="30"/>
      <c r="I20" s="31"/>
      <c r="J20" s="30"/>
    </row>
    <row r="21" spans="1:10" x14ac:dyDescent="0.2">
      <c r="A21" s="29" t="s">
        <v>20</v>
      </c>
      <c r="C21" s="3"/>
      <c r="D21" s="30"/>
      <c r="E21" s="31"/>
      <c r="F21" s="30"/>
      <c r="G21" s="31"/>
      <c r="H21" s="30"/>
      <c r="I21" s="31"/>
      <c r="J21" s="30"/>
    </row>
    <row r="22" spans="1:10" x14ac:dyDescent="0.2">
      <c r="A22" s="33">
        <v>11</v>
      </c>
      <c r="B22" s="2" t="s">
        <v>21</v>
      </c>
      <c r="D22" s="31">
        <f>+'[1]23-24 GF Exp'!AY17</f>
        <v>131290213.66</v>
      </c>
      <c r="E22" s="31"/>
      <c r="F22" s="31"/>
      <c r="G22" s="31"/>
      <c r="H22" s="30"/>
      <c r="I22" s="31"/>
      <c r="J22" s="30">
        <f t="shared" ref="J22:J43" si="0">SUM(D22:H22)</f>
        <v>131290213.66</v>
      </c>
    </row>
    <row r="23" spans="1:10" x14ac:dyDescent="0.2">
      <c r="A23" s="33">
        <v>12</v>
      </c>
      <c r="B23" s="2" t="s">
        <v>22</v>
      </c>
      <c r="D23" s="31">
        <f>+'[1]23-24 GF Exp'!AY25</f>
        <v>2958120</v>
      </c>
      <c r="E23" s="31"/>
      <c r="F23" s="31"/>
      <c r="G23" s="31"/>
      <c r="H23" s="31"/>
      <c r="I23" s="31"/>
      <c r="J23" s="30">
        <f t="shared" si="0"/>
        <v>2958120</v>
      </c>
    </row>
    <row r="24" spans="1:10" x14ac:dyDescent="0.2">
      <c r="A24" s="33">
        <v>13</v>
      </c>
      <c r="B24" s="2" t="s">
        <v>23</v>
      </c>
      <c r="D24" s="31">
        <f>+'[1]23-24 GF Exp'!AY33</f>
        <v>4790729.5999999996</v>
      </c>
      <c r="E24" s="31"/>
      <c r="F24" s="31"/>
      <c r="G24" s="31"/>
      <c r="H24" s="31"/>
      <c r="I24" s="31"/>
      <c r="J24" s="30">
        <f t="shared" si="0"/>
        <v>4790729.5999999996</v>
      </c>
    </row>
    <row r="25" spans="1:10" x14ac:dyDescent="0.2">
      <c r="A25" s="33">
        <v>21</v>
      </c>
      <c r="B25" s="2" t="s">
        <v>24</v>
      </c>
      <c r="D25" s="31">
        <f>+'[1]23-24 GF Exp'!AY41</f>
        <v>3912532.4</v>
      </c>
      <c r="E25" s="31"/>
      <c r="F25" s="31"/>
      <c r="G25" s="31"/>
      <c r="H25" s="31"/>
      <c r="I25" s="31"/>
      <c r="J25" s="30">
        <f t="shared" si="0"/>
        <v>3912532.4</v>
      </c>
    </row>
    <row r="26" spans="1:10" ht="13.5" customHeight="1" x14ac:dyDescent="0.2">
      <c r="A26" s="33">
        <v>23</v>
      </c>
      <c r="B26" s="2" t="s">
        <v>25</v>
      </c>
      <c r="D26" s="31">
        <f>+'[1]23-24 GF Exp'!AY49</f>
        <v>13706774</v>
      </c>
      <c r="E26" s="31"/>
      <c r="F26" s="31"/>
      <c r="G26" s="31"/>
      <c r="H26" s="31"/>
      <c r="I26" s="31"/>
      <c r="J26" s="30">
        <f t="shared" si="0"/>
        <v>13706774</v>
      </c>
    </row>
    <row r="27" spans="1:10" ht="13.5" customHeight="1" x14ac:dyDescent="0.2">
      <c r="A27" s="33">
        <v>31</v>
      </c>
      <c r="B27" s="2" t="s">
        <v>26</v>
      </c>
      <c r="D27" s="31">
        <f>+'[1]23-24 GF Exp'!AY57</f>
        <v>11201058</v>
      </c>
      <c r="E27" s="31"/>
      <c r="F27" s="31"/>
      <c r="G27" s="31"/>
      <c r="H27" s="31"/>
      <c r="I27" s="31"/>
      <c r="J27" s="30">
        <f t="shared" si="0"/>
        <v>11201058</v>
      </c>
    </row>
    <row r="28" spans="1:10" ht="13.5" customHeight="1" x14ac:dyDescent="0.2">
      <c r="A28" s="33">
        <v>32</v>
      </c>
      <c r="B28" s="2" t="s">
        <v>27</v>
      </c>
      <c r="D28" s="31">
        <f>+'[1]23-24 GF Exp'!AY65</f>
        <v>343247</v>
      </c>
      <c r="E28" s="31"/>
      <c r="F28" s="31"/>
      <c r="G28" s="31"/>
      <c r="H28" s="31"/>
      <c r="I28" s="31"/>
      <c r="J28" s="30">
        <f t="shared" si="0"/>
        <v>343247</v>
      </c>
    </row>
    <row r="29" spans="1:10" ht="13.5" customHeight="1" x14ac:dyDescent="0.2">
      <c r="A29" s="33">
        <v>33</v>
      </c>
      <c r="B29" s="2" t="s">
        <v>28</v>
      </c>
      <c r="D29" s="31">
        <f>+'[1]23-24 GF Exp'!AY73</f>
        <v>3243506</v>
      </c>
      <c r="E29" s="31"/>
      <c r="F29" s="31"/>
      <c r="G29" s="31"/>
      <c r="H29" s="31"/>
      <c r="I29" s="31"/>
      <c r="J29" s="30">
        <f t="shared" si="0"/>
        <v>3243506</v>
      </c>
    </row>
    <row r="30" spans="1:10" ht="13.5" customHeight="1" x14ac:dyDescent="0.2">
      <c r="A30" s="33">
        <v>34</v>
      </c>
      <c r="B30" s="2" t="s">
        <v>29</v>
      </c>
      <c r="D30" s="31">
        <f>+'[1]23-24 GF Exp'!AY81</f>
        <v>6389601</v>
      </c>
      <c r="E30" s="31"/>
      <c r="F30" s="31"/>
      <c r="G30" s="31"/>
      <c r="H30" s="31"/>
      <c r="I30" s="31"/>
      <c r="J30" s="30">
        <f t="shared" si="0"/>
        <v>6389601</v>
      </c>
    </row>
    <row r="31" spans="1:10" ht="13.5" customHeight="1" x14ac:dyDescent="0.2">
      <c r="A31" s="33">
        <v>35</v>
      </c>
      <c r="B31" s="2" t="s">
        <v>30</v>
      </c>
      <c r="D31" s="31">
        <v>0</v>
      </c>
      <c r="E31" s="31"/>
      <c r="F31" s="31">
        <f>+'[1]22-23 CN'!Y36</f>
        <v>13082591</v>
      </c>
      <c r="G31" s="31"/>
      <c r="H31" s="31"/>
      <c r="I31" s="31"/>
      <c r="J31" s="30">
        <f t="shared" si="0"/>
        <v>13082591</v>
      </c>
    </row>
    <row r="32" spans="1:10" ht="13.5" customHeight="1" x14ac:dyDescent="0.2">
      <c r="A32" s="33">
        <v>36</v>
      </c>
      <c r="B32" s="2" t="s">
        <v>31</v>
      </c>
      <c r="D32" s="31">
        <f>+'[1]23-24 GF Exp'!AY89</f>
        <v>6641306</v>
      </c>
      <c r="E32" s="31"/>
      <c r="F32" s="31"/>
      <c r="G32" s="31"/>
      <c r="H32" s="31"/>
      <c r="I32" s="31"/>
      <c r="J32" s="30">
        <f t="shared" si="0"/>
        <v>6641306</v>
      </c>
    </row>
    <row r="33" spans="1:10" ht="13.5" customHeight="1" x14ac:dyDescent="0.2">
      <c r="A33" s="33">
        <v>41</v>
      </c>
      <c r="B33" s="2" t="s">
        <v>32</v>
      </c>
      <c r="D33" s="31">
        <f>+'[1]23-24 GF Exp'!AY97</f>
        <v>8519602.5</v>
      </c>
      <c r="E33" s="31"/>
      <c r="F33" s="31"/>
      <c r="G33" s="31"/>
      <c r="H33" s="31"/>
      <c r="I33" s="31"/>
      <c r="J33" s="30">
        <f t="shared" si="0"/>
        <v>8519602.5</v>
      </c>
    </row>
    <row r="34" spans="1:10" ht="13.5" customHeight="1" x14ac:dyDescent="0.2">
      <c r="A34" s="33">
        <v>51</v>
      </c>
      <c r="B34" s="2" t="s">
        <v>33</v>
      </c>
      <c r="D34" s="31">
        <f>+'[1]23-24 GF Exp'!AY105</f>
        <v>27142963.84</v>
      </c>
      <c r="E34" s="31"/>
      <c r="F34" s="31"/>
      <c r="G34" s="31"/>
      <c r="H34" s="31"/>
      <c r="I34" s="31"/>
      <c r="J34" s="30">
        <f t="shared" si="0"/>
        <v>27142963.84</v>
      </c>
    </row>
    <row r="35" spans="1:10" ht="13.5" customHeight="1" x14ac:dyDescent="0.2">
      <c r="A35" s="33">
        <v>52</v>
      </c>
      <c r="B35" s="2" t="s">
        <v>34</v>
      </c>
      <c r="D35" s="31">
        <f>+'[1]23-24 GF Exp'!AY113</f>
        <v>2459575</v>
      </c>
      <c r="E35" s="31"/>
      <c r="F35" s="31"/>
      <c r="G35" s="31"/>
      <c r="H35" s="31"/>
      <c r="I35" s="31"/>
      <c r="J35" s="30">
        <f t="shared" si="0"/>
        <v>2459575</v>
      </c>
    </row>
    <row r="36" spans="1:10" ht="13.5" customHeight="1" x14ac:dyDescent="0.2">
      <c r="A36" s="33">
        <v>53</v>
      </c>
      <c r="B36" s="2" t="s">
        <v>35</v>
      </c>
      <c r="D36" s="31">
        <f>+'[1]23-24 GF Exp'!AY121</f>
        <v>5352324</v>
      </c>
      <c r="E36" s="31"/>
      <c r="F36" s="31"/>
      <c r="G36" s="31"/>
      <c r="H36" s="31"/>
      <c r="I36" s="31"/>
      <c r="J36" s="30">
        <f t="shared" si="0"/>
        <v>5352324</v>
      </c>
    </row>
    <row r="37" spans="1:10" ht="13.5" customHeight="1" x14ac:dyDescent="0.2">
      <c r="A37" s="33">
        <v>61</v>
      </c>
      <c r="B37" s="2" t="s">
        <v>36</v>
      </c>
      <c r="D37" s="31">
        <f>+'[1]23-24 GF Exp'!AY129</f>
        <v>331472</v>
      </c>
      <c r="E37" s="31"/>
      <c r="F37" s="31"/>
      <c r="G37" s="31"/>
      <c r="H37" s="31"/>
      <c r="I37" s="31"/>
      <c r="J37" s="30">
        <f t="shared" si="0"/>
        <v>331472</v>
      </c>
    </row>
    <row r="38" spans="1:10" x14ac:dyDescent="0.2">
      <c r="A38" s="33">
        <v>71</v>
      </c>
      <c r="B38" s="2" t="s">
        <v>37</v>
      </c>
      <c r="D38" s="31">
        <f>+'[1]23-24 GF Exp'!AY133</f>
        <v>9783</v>
      </c>
      <c r="E38" s="31"/>
      <c r="F38" s="31"/>
      <c r="G38" s="31"/>
      <c r="H38" s="31">
        <f>+'[1]2023-24 DS'!AM33</f>
        <v>61555083</v>
      </c>
      <c r="I38" s="31"/>
      <c r="J38" s="30">
        <f t="shared" si="0"/>
        <v>61564866</v>
      </c>
    </row>
    <row r="39" spans="1:10" x14ac:dyDescent="0.2">
      <c r="A39" s="33">
        <v>81</v>
      </c>
      <c r="B39" s="2" t="s">
        <v>38</v>
      </c>
      <c r="D39" s="31">
        <f>+'[1]23-24 GF Exp'!AY138</f>
        <v>50000</v>
      </c>
      <c r="E39" s="31"/>
      <c r="F39" s="31"/>
      <c r="G39" s="31"/>
      <c r="H39" s="31"/>
      <c r="I39" s="31"/>
      <c r="J39" s="30">
        <f t="shared" si="0"/>
        <v>50000</v>
      </c>
    </row>
    <row r="40" spans="1:10" x14ac:dyDescent="0.2">
      <c r="A40" s="33">
        <v>93</v>
      </c>
      <c r="B40" s="2" t="s">
        <v>39</v>
      </c>
      <c r="D40" s="31">
        <f>+'[1]23-24 GF Exp'!AY142</f>
        <v>577000</v>
      </c>
      <c r="E40" s="31"/>
      <c r="F40" s="31"/>
      <c r="G40" s="31"/>
      <c r="H40" s="31"/>
      <c r="I40" s="31"/>
      <c r="J40" s="30">
        <f t="shared" si="0"/>
        <v>577000</v>
      </c>
    </row>
    <row r="41" spans="1:10" x14ac:dyDescent="0.2">
      <c r="A41" s="33">
        <v>95</v>
      </c>
      <c r="B41" s="2" t="s">
        <v>40</v>
      </c>
      <c r="C41" s="3"/>
      <c r="D41" s="31">
        <f>+'[1]23-24 GF Exp'!AY145</f>
        <v>20000</v>
      </c>
      <c r="E41" s="31"/>
      <c r="F41" s="31"/>
      <c r="G41" s="31"/>
      <c r="H41" s="31"/>
      <c r="I41" s="31"/>
      <c r="J41" s="30">
        <f t="shared" si="0"/>
        <v>20000</v>
      </c>
    </row>
    <row r="42" spans="1:10" x14ac:dyDescent="0.2">
      <c r="A42" s="34" t="s">
        <v>41</v>
      </c>
      <c r="B42" s="2" t="s">
        <v>42</v>
      </c>
      <c r="C42" s="3"/>
      <c r="D42" s="31">
        <f>+'[1]23-24 GF Exp'!AY150</f>
        <v>0</v>
      </c>
      <c r="E42" s="31"/>
      <c r="F42" s="31"/>
      <c r="G42" s="31"/>
      <c r="H42" s="31"/>
      <c r="I42" s="31"/>
      <c r="J42" s="30">
        <f t="shared" si="0"/>
        <v>0</v>
      </c>
    </row>
    <row r="43" spans="1:10" x14ac:dyDescent="0.2">
      <c r="A43" s="34" t="s">
        <v>43</v>
      </c>
      <c r="B43" s="2" t="s">
        <v>44</v>
      </c>
      <c r="C43" s="3"/>
      <c r="D43" s="31">
        <f>+'[1]23-24 GF Exp'!AY154</f>
        <v>804000</v>
      </c>
      <c r="E43" s="31"/>
      <c r="F43" s="31"/>
      <c r="G43" s="31"/>
      <c r="H43" s="31"/>
      <c r="I43" s="31"/>
      <c r="J43" s="30">
        <f t="shared" si="0"/>
        <v>804000</v>
      </c>
    </row>
    <row r="44" spans="1:10" x14ac:dyDescent="0.2">
      <c r="A44" s="34" t="s">
        <v>45</v>
      </c>
      <c r="B44" s="2" t="s">
        <v>46</v>
      </c>
      <c r="C44" s="3"/>
      <c r="D44" s="31">
        <f>+'[1]23-24 GF Exp'!AY156</f>
        <v>0</v>
      </c>
      <c r="E44" s="31"/>
      <c r="F44" s="31">
        <v>0</v>
      </c>
      <c r="G44" s="31"/>
      <c r="H44" s="31">
        <v>0</v>
      </c>
      <c r="I44" s="31"/>
      <c r="J44" s="30">
        <f>SUM(D44:H44)</f>
        <v>0</v>
      </c>
    </row>
    <row r="45" spans="1:10" x14ac:dyDescent="0.2">
      <c r="C45" s="3"/>
      <c r="D45" s="35"/>
      <c r="E45" s="31"/>
      <c r="F45" s="35"/>
      <c r="G45" s="31"/>
      <c r="H45" s="35"/>
      <c r="I45" s="31"/>
      <c r="J45" s="35"/>
    </row>
    <row r="46" spans="1:10" x14ac:dyDescent="0.2">
      <c r="B46" s="3" t="s">
        <v>47</v>
      </c>
      <c r="C46" s="3"/>
      <c r="D46" s="32">
        <f>SUM(D22:D45)</f>
        <v>229743808</v>
      </c>
      <c r="E46" s="31"/>
      <c r="F46" s="32">
        <f>SUM(F22:F45)</f>
        <v>13082591</v>
      </c>
      <c r="G46" s="31"/>
      <c r="H46" s="32">
        <f>SUM(H22:H45)</f>
        <v>61555083</v>
      </c>
      <c r="I46" s="31"/>
      <c r="J46" s="32">
        <f>SUM(J22:J45)</f>
        <v>304381482</v>
      </c>
    </row>
    <row r="47" spans="1:10" x14ac:dyDescent="0.2">
      <c r="D47" s="31"/>
      <c r="E47" s="31"/>
      <c r="F47" s="31"/>
      <c r="G47" s="31"/>
      <c r="H47" s="31"/>
      <c r="I47" s="31"/>
      <c r="J47" s="31"/>
    </row>
    <row r="48" spans="1:10" x14ac:dyDescent="0.2">
      <c r="A48" s="29" t="s">
        <v>48</v>
      </c>
      <c r="D48" s="31"/>
      <c r="E48" s="31"/>
      <c r="F48" s="31"/>
      <c r="G48" s="31"/>
      <c r="H48" s="31"/>
      <c r="I48" s="31"/>
      <c r="J48" s="31"/>
    </row>
    <row r="49" spans="1:10" x14ac:dyDescent="0.2">
      <c r="B49" s="2" t="s">
        <v>49</v>
      </c>
      <c r="D49" s="32">
        <v>0</v>
      </c>
      <c r="E49" s="31"/>
      <c r="F49" s="32">
        <v>0</v>
      </c>
      <c r="G49" s="31"/>
      <c r="H49" s="32">
        <f>+'[1]2023-24 DS'!AC38</f>
        <v>0</v>
      </c>
      <c r="I49" s="31"/>
      <c r="J49" s="32">
        <f>SUM(D49:H49)</f>
        <v>0</v>
      </c>
    </row>
    <row r="50" spans="1:10" x14ac:dyDescent="0.2">
      <c r="D50" s="31"/>
      <c r="E50" s="31"/>
      <c r="F50" s="31"/>
      <c r="G50" s="31"/>
      <c r="H50" s="31"/>
      <c r="I50" s="31"/>
      <c r="J50" s="31"/>
    </row>
    <row r="51" spans="1:10" s="29" customFormat="1" x14ac:dyDescent="0.2">
      <c r="A51" s="36" t="s">
        <v>50</v>
      </c>
      <c r="B51" s="37"/>
      <c r="C51" s="37"/>
      <c r="D51" s="38">
        <f>+D19-D46+D49</f>
        <v>-7600703</v>
      </c>
      <c r="E51" s="38"/>
      <c r="F51" s="38">
        <f>+F19-F46+F49</f>
        <v>-478875</v>
      </c>
      <c r="G51" s="38"/>
      <c r="H51" s="38">
        <f>+H19-H46+H49</f>
        <v>81645</v>
      </c>
      <c r="I51" s="38"/>
      <c r="J51" s="38">
        <f>+J19-J46+J49</f>
        <v>-7997933</v>
      </c>
    </row>
    <row r="52" spans="1:10" x14ac:dyDescent="0.2">
      <c r="D52" s="31"/>
      <c r="E52" s="31"/>
      <c r="F52" s="31"/>
      <c r="G52" s="31"/>
      <c r="H52" s="31"/>
      <c r="I52" s="31"/>
      <c r="J52" s="31"/>
    </row>
    <row r="53" spans="1:10" x14ac:dyDescent="0.2">
      <c r="A53" s="2" t="s">
        <v>51</v>
      </c>
      <c r="C53" s="3"/>
      <c r="D53" s="32">
        <f>+'[1]23-24 GF Rev'!AT56</f>
        <v>92605820.089999706</v>
      </c>
      <c r="E53" s="31"/>
      <c r="F53" s="32">
        <f>+'[1]22-23 CN'!Y41</f>
        <v>5274730.4400000041</v>
      </c>
      <c r="G53" s="31"/>
      <c r="H53" s="32">
        <f>+'[1]2023-24 DS'!AM43</f>
        <v>34073399.039999999</v>
      </c>
      <c r="I53" s="31"/>
      <c r="J53" s="32">
        <f>SUM(D53:H53)</f>
        <v>131953949.56999969</v>
      </c>
    </row>
    <row r="54" spans="1:10" x14ac:dyDescent="0.2">
      <c r="C54" s="3"/>
      <c r="D54" s="3"/>
      <c r="E54" s="4"/>
      <c r="F54" s="3"/>
      <c r="G54" s="4"/>
      <c r="H54" s="5"/>
      <c r="I54" s="6"/>
    </row>
    <row r="55" spans="1:10" x14ac:dyDescent="0.2">
      <c r="A55" s="29" t="s">
        <v>52</v>
      </c>
      <c r="C55" s="3"/>
      <c r="D55" s="39">
        <f>+D51+D53</f>
        <v>85005117.089999706</v>
      </c>
      <c r="E55" s="40"/>
      <c r="F55" s="39">
        <f>+F51+F53</f>
        <v>4795855.4400000041</v>
      </c>
      <c r="G55" s="40"/>
      <c r="H55" s="39">
        <f>+H51+H53</f>
        <v>34155044.039999999</v>
      </c>
      <c r="I55" s="40" t="s">
        <v>53</v>
      </c>
      <c r="J55" s="39">
        <f>+J51+J53</f>
        <v>123956016.56999969</v>
      </c>
    </row>
    <row r="56" spans="1:10" x14ac:dyDescent="0.2">
      <c r="C56" s="41"/>
    </row>
    <row r="57" spans="1:10" x14ac:dyDescent="0.2">
      <c r="A57" s="2" t="s">
        <v>54</v>
      </c>
      <c r="D57" s="5">
        <f>+D55/D46</f>
        <v>0.36999960011979827</v>
      </c>
      <c r="E57" s="6"/>
      <c r="F57" s="5">
        <f>+F55/F46</f>
        <v>0.36658299873473105</v>
      </c>
      <c r="G57" s="6"/>
      <c r="H57" s="5">
        <f>+H55/H46</f>
        <v>0.55486959606568964</v>
      </c>
      <c r="I57" s="6"/>
    </row>
    <row r="58" spans="1:10" ht="6" customHeight="1" x14ac:dyDescent="0.2">
      <c r="D58" s="5"/>
      <c r="E58" s="6"/>
      <c r="F58" s="5"/>
      <c r="G58" s="6"/>
      <c r="H58" s="5"/>
      <c r="I58" s="6"/>
    </row>
    <row r="59" spans="1:10" x14ac:dyDescent="0.2">
      <c r="A59" s="43" t="s">
        <v>55</v>
      </c>
      <c r="B59" s="43"/>
      <c r="C59" s="43"/>
      <c r="D59" s="43"/>
      <c r="E59" s="43"/>
      <c r="F59" s="43"/>
      <c r="G59" s="43"/>
      <c r="H59" s="43"/>
      <c r="I59" s="43"/>
      <c r="J59" s="43"/>
    </row>
  </sheetData>
  <mergeCells count="5">
    <mergeCell ref="A1:J1"/>
    <mergeCell ref="A2:J2"/>
    <mergeCell ref="A3:J3"/>
    <mergeCell ref="A4:J4"/>
    <mergeCell ref="A59:J59"/>
  </mergeCells>
  <printOptions horizontalCentered="1"/>
  <pageMargins left="0.44" right="0.44" top="0.54" bottom="0.42" header="0.5" footer="0.5"/>
  <pageSetup scale="95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 23-24</vt:lpstr>
      <vt:lpstr>'Combined 23-24'!Print_Area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2023-07-07T20:43:15Z</dcterms:created>
  <dcterms:modified xsi:type="dcterms:W3CDTF">2023-07-07T20:43:38Z</dcterms:modified>
</cp:coreProperties>
</file>